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31" i="2" l="1"/>
  <c r="O118" i="2" l="1"/>
  <c r="K118" i="2"/>
  <c r="G118" i="2"/>
  <c r="C118" i="2"/>
  <c r="O114" i="2"/>
  <c r="K114" i="2"/>
  <c r="G114" i="2"/>
  <c r="C114" i="2"/>
  <c r="O113" i="2"/>
  <c r="K113" i="2"/>
  <c r="G113" i="2"/>
  <c r="C113" i="2"/>
  <c r="O112" i="2"/>
  <c r="O115" i="2" s="1"/>
  <c r="K112" i="2"/>
  <c r="K115" i="2" s="1"/>
  <c r="G112" i="2"/>
  <c r="G115" i="2" s="1"/>
  <c r="C112" i="2"/>
  <c r="C115" i="2" s="1"/>
  <c r="O109" i="2"/>
  <c r="O110" i="2" s="1"/>
  <c r="O117" i="2" s="1"/>
  <c r="K109" i="2"/>
  <c r="K110" i="2" s="1"/>
  <c r="K117" i="2" s="1"/>
  <c r="G109" i="2"/>
  <c r="G110" i="2" s="1"/>
  <c r="G117" i="2" s="1"/>
  <c r="C109" i="2"/>
  <c r="C110" i="2" s="1"/>
  <c r="C117" i="2" s="1"/>
  <c r="O103" i="2"/>
  <c r="K103" i="2"/>
  <c r="G103" i="2"/>
  <c r="C103" i="2"/>
  <c r="O100" i="2"/>
  <c r="O101" i="2" s="1"/>
  <c r="O105" i="2" s="1"/>
  <c r="K99" i="2"/>
  <c r="G99" i="2"/>
  <c r="C99" i="2"/>
  <c r="K98" i="2"/>
  <c r="G98" i="2"/>
  <c r="C98" i="2"/>
  <c r="K97" i="2"/>
  <c r="K100" i="2" s="1"/>
  <c r="K104" i="2" s="1"/>
  <c r="G97" i="2"/>
  <c r="C97" i="2"/>
  <c r="C100" i="2" s="1"/>
  <c r="O94" i="2"/>
  <c r="O95" i="2" s="1"/>
  <c r="K94" i="2"/>
  <c r="K95" i="2" s="1"/>
  <c r="G94" i="2"/>
  <c r="G95" i="2" s="1"/>
  <c r="C94" i="2"/>
  <c r="C95" i="2" s="1"/>
  <c r="C102" i="2" s="1"/>
  <c r="H81" i="2"/>
  <c r="H59" i="2"/>
  <c r="H58" i="2"/>
  <c r="H52" i="2"/>
  <c r="H51" i="2"/>
  <c r="H50" i="2"/>
  <c r="H47" i="2"/>
  <c r="H46" i="2"/>
  <c r="H41" i="2"/>
  <c r="H39" i="2"/>
  <c r="H26" i="2"/>
  <c r="H21" i="2"/>
  <c r="H16" i="2"/>
  <c r="H15" i="2"/>
  <c r="H13" i="2"/>
  <c r="H7" i="2"/>
  <c r="H6" i="2"/>
  <c r="H4" i="2"/>
  <c r="H3" i="2" l="1"/>
  <c r="K102" i="2"/>
  <c r="O102" i="2"/>
  <c r="G100" i="2"/>
  <c r="G102" i="2"/>
  <c r="K119" i="2"/>
  <c r="K116" i="2"/>
  <c r="K120" i="2" s="1"/>
  <c r="O119" i="2"/>
  <c r="O116" i="2"/>
  <c r="O120" i="2" s="1"/>
  <c r="C119" i="2"/>
  <c r="C116" i="2"/>
  <c r="C120" i="2" s="1"/>
  <c r="C104" i="2"/>
  <c r="C101" i="2"/>
  <c r="C105" i="2" s="1"/>
  <c r="G119" i="2"/>
  <c r="G116" i="2"/>
  <c r="G120" i="2" s="1"/>
  <c r="G104" i="2"/>
  <c r="G101" i="2"/>
  <c r="G105" i="2" s="1"/>
  <c r="K101" i="2"/>
  <c r="K105" i="2" s="1"/>
</calcChain>
</file>

<file path=xl/sharedStrings.xml><?xml version="1.0" encoding="utf-8"?>
<sst xmlns="http://schemas.openxmlformats.org/spreadsheetml/2006/main" count="258" uniqueCount="146">
  <si>
    <t>Финансово - экономическое обоснование расходов на 2019-2020 год</t>
  </si>
  <si>
    <t>Членские взносы</t>
  </si>
  <si>
    <t>Работа и содержание системы водопровода в т.ч.</t>
  </si>
  <si>
    <t>Работа насоса май-сентябрь</t>
  </si>
  <si>
    <t>Период</t>
  </si>
  <si>
    <t>квт.</t>
  </si>
  <si>
    <t>тариф на 2019-2020г.</t>
  </si>
  <si>
    <t>Количество  квт. взято за предыдущий перид</t>
  </si>
  <si>
    <t>май- июнь</t>
  </si>
  <si>
    <t>июль - сентябрь</t>
  </si>
  <si>
    <t>текущий ремонт трубопровода затраты взяты по прошлому периоду</t>
  </si>
  <si>
    <t>анализы забираемой воды включены затраты за 2 квартала  по договору ООО Экология</t>
  </si>
  <si>
    <t>плата за пользование водой по договору с Министерством природных ресурсов и экологии</t>
  </si>
  <si>
    <t>Заработная плата  моториста</t>
  </si>
  <si>
    <t>май-сентябрь</t>
  </si>
  <si>
    <t>9200*5</t>
  </si>
  <si>
    <t xml:space="preserve">Начисления на заработную плату </t>
  </si>
  <si>
    <t>46000*30,2%</t>
  </si>
  <si>
    <t>Вывоз ТБО в том числе</t>
  </si>
  <si>
    <t xml:space="preserve">Вывоз мусора </t>
  </si>
  <si>
    <t>м3</t>
  </si>
  <si>
    <t xml:space="preserve">май- июнь </t>
  </si>
  <si>
    <t>июль октябрь</t>
  </si>
  <si>
    <t>Содержание в чистоте площадки для сбора ТБО</t>
  </si>
  <si>
    <t>и прилежащей территории</t>
  </si>
  <si>
    <t>заработная плата дворника</t>
  </si>
  <si>
    <t>май - октябрь</t>
  </si>
  <si>
    <t>8050*6</t>
  </si>
  <si>
    <t>48300*30,2%</t>
  </si>
  <si>
    <t>Работа и содержание системы видеонаблюдения в т.ч.</t>
  </si>
  <si>
    <t>Работа видеокамер</t>
  </si>
  <si>
    <t xml:space="preserve"> (затраты на обогрев, освещение, видеорегистатор)</t>
  </si>
  <si>
    <t xml:space="preserve">Обслуживание и  ремонт затраты равны фактическим за прошлый период  </t>
  </si>
  <si>
    <t xml:space="preserve">Содержание земли общего пользования </t>
  </si>
  <si>
    <t xml:space="preserve">заработная плата косаря </t>
  </si>
  <si>
    <t>17250*5</t>
  </si>
  <si>
    <t>налоги</t>
  </si>
  <si>
    <t>86250*30,2%</t>
  </si>
  <si>
    <t>расходные материалы</t>
  </si>
  <si>
    <t xml:space="preserve">затраты равны фактическим за прошлый период  </t>
  </si>
  <si>
    <t>ремонт бензокосы</t>
  </si>
  <si>
    <t>Административно-хозяйственные, организационные расходы</t>
  </si>
  <si>
    <t>Аренда зала</t>
  </si>
  <si>
    <t xml:space="preserve">для проведения собрания провления и общего собрания </t>
  </si>
  <si>
    <t>Обслуживание  расчетного счета</t>
  </si>
  <si>
    <t>1200*12 мес.</t>
  </si>
  <si>
    <t>5600 по операциям снятия и внесения наличных</t>
  </si>
  <si>
    <t>Налог на землю общнго пользования</t>
  </si>
  <si>
    <t>кадастр. Стоимость 619620*0,3%</t>
  </si>
  <si>
    <t>Потери электрической энергии в т.ч</t>
  </si>
  <si>
    <t xml:space="preserve">потери в сети высоковольтной линии  </t>
  </si>
  <si>
    <t>1267*12= 30408</t>
  </si>
  <si>
    <t>квт</t>
  </si>
  <si>
    <t>Январь- июнь</t>
  </si>
  <si>
    <t>июль - декабрь</t>
  </si>
  <si>
    <t>потери по проездам</t>
  </si>
  <si>
    <t xml:space="preserve">потери от употрбления эл. энергии </t>
  </si>
  <si>
    <t>0,31% от потр. Эл. Эн. 471</t>
  </si>
  <si>
    <t>Заработная плата адменистративного персонала</t>
  </si>
  <si>
    <t>Председатель</t>
  </si>
  <si>
    <t>23000*12 мес</t>
  </si>
  <si>
    <t>Бухгалтер</t>
  </si>
  <si>
    <t>17250*12 мес</t>
  </si>
  <si>
    <t>Казначей</t>
  </si>
  <si>
    <t>8050*7 мес</t>
  </si>
  <si>
    <t>Правление, ревизор, секретарь</t>
  </si>
  <si>
    <t>Электрик</t>
  </si>
  <si>
    <t>9200*7 мес</t>
  </si>
  <si>
    <t>603750*30,2%</t>
  </si>
  <si>
    <t>Целевые взносы</t>
  </si>
  <si>
    <t>Специальная оценка условий труда</t>
  </si>
  <si>
    <t>обязательна по закону  426-ФЗ от 28.12.2013г. "О специальной оценке"</t>
  </si>
  <si>
    <t>Услуги юриста</t>
  </si>
  <si>
    <t>для ведения судебных взысканий</t>
  </si>
  <si>
    <t>Стулья</t>
  </si>
  <si>
    <t>для проведения собраний правления</t>
  </si>
  <si>
    <t>Электрические щиты</t>
  </si>
  <si>
    <t>на проедах в связи с ветхостью</t>
  </si>
  <si>
    <t>Щебень</t>
  </si>
  <si>
    <t>засыпка проездов</t>
  </si>
  <si>
    <t>Замена печати</t>
  </si>
  <si>
    <t>в связи со сменой наименования</t>
  </si>
  <si>
    <t>непредвиденные расходы</t>
  </si>
  <si>
    <t xml:space="preserve">Бензин, мобильная связь  </t>
  </si>
  <si>
    <t>по прошлому периоду</t>
  </si>
  <si>
    <t>Почтовые услуги</t>
  </si>
  <si>
    <t>почтовые карточки + отправка</t>
  </si>
  <si>
    <t>15уч. *100руб.</t>
  </si>
  <si>
    <t xml:space="preserve">Бухгалтерская программа, программа для сдачи отчетности в эл. виде </t>
  </si>
  <si>
    <t>чистка снега в зимнее время</t>
  </si>
  <si>
    <t xml:space="preserve"> обязательна по закону 69-ФЗ от 21.12.1994г. "О пожарной безопасности"</t>
  </si>
  <si>
    <t>План-схема СНТ</t>
  </si>
  <si>
    <t>Замена ворот на 0 проезд</t>
  </si>
  <si>
    <t xml:space="preserve">предписание пожаного инспектора </t>
  </si>
  <si>
    <t>Изготовление порожков на 5,7,8 проезды</t>
  </si>
  <si>
    <t>материалы , работа</t>
  </si>
  <si>
    <t>Мост на 1 проезд</t>
  </si>
  <si>
    <t>материалы работа</t>
  </si>
  <si>
    <t xml:space="preserve">Выписки по брошеным дачам </t>
  </si>
  <si>
    <t>15уч.*300 руб.</t>
  </si>
  <si>
    <t>Регистрация земельного участка в росреестре</t>
  </si>
  <si>
    <t>по тарифу</t>
  </si>
  <si>
    <t xml:space="preserve">Тулземкадастр работы по формированию земельных участков </t>
  </si>
  <si>
    <t xml:space="preserve">Канцелярские расходы, бланки, заправка катриджа </t>
  </si>
  <si>
    <t xml:space="preserve">заправка катриджа </t>
  </si>
  <si>
    <t>3*350</t>
  </si>
  <si>
    <t xml:space="preserve">бумага </t>
  </si>
  <si>
    <t>5*225</t>
  </si>
  <si>
    <t>Файлы</t>
  </si>
  <si>
    <t>100*3*200</t>
  </si>
  <si>
    <t>Папки</t>
  </si>
  <si>
    <t>20*20</t>
  </si>
  <si>
    <t>Короб</t>
  </si>
  <si>
    <t>1*500</t>
  </si>
  <si>
    <t xml:space="preserve">клей </t>
  </si>
  <si>
    <t>2*25</t>
  </si>
  <si>
    <t>приходный ордер</t>
  </si>
  <si>
    <t>100*7</t>
  </si>
  <si>
    <t>Финансовое обоснование заработной платы наемным работникам, поощрения правлению, ревизору, секретарю</t>
  </si>
  <si>
    <t xml:space="preserve">на 2019-2020 год </t>
  </si>
  <si>
    <t>Правление, ревизор, секрктарь</t>
  </si>
  <si>
    <t>оклад</t>
  </si>
  <si>
    <t>Поощрение</t>
  </si>
  <si>
    <t>п/н</t>
  </si>
  <si>
    <t>к выдаче</t>
  </si>
  <si>
    <t>Налоги</t>
  </si>
  <si>
    <t>ФСС</t>
  </si>
  <si>
    <t>ФОМС</t>
  </si>
  <si>
    <t>ПФР</t>
  </si>
  <si>
    <t>Итого</t>
  </si>
  <si>
    <t>Начислено всего</t>
  </si>
  <si>
    <t>поощрение</t>
  </si>
  <si>
    <t>За 12 мес</t>
  </si>
  <si>
    <t>За 12мес</t>
  </si>
  <si>
    <t>За 7 мес</t>
  </si>
  <si>
    <t>Загод</t>
  </si>
  <si>
    <t>Моторист</t>
  </si>
  <si>
    <t>Дворник</t>
  </si>
  <si>
    <t>Косарь</t>
  </si>
  <si>
    <t>За 5 мес</t>
  </si>
  <si>
    <t>За 8 мес</t>
  </si>
  <si>
    <t>За6 мес</t>
  </si>
  <si>
    <t>0,5ст</t>
  </si>
  <si>
    <t>0,25ст</t>
  </si>
  <si>
    <t>1ст</t>
  </si>
  <si>
    <t>Налог на прибыль  с платы граждан, ведущих садоводство в индивидуальном порядке 10уч*5000 (средн. стоимость участка)*20% ставка налога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</si>
</sst>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2" xfId="0" applyFont="1" applyBorder="1"/>
    <xf numFmtId="0" fontId="1" fillId="0" borderId="1" xfId="0" applyFont="1" applyBorder="1"/>
    <xf numFmtId="0" fontId="0" fillId="0" borderId="3" xfId="0" applyBorder="1"/>
    <xf numFmtId="0" fontId="1" fillId="0" borderId="2" xfId="0" applyFont="1" applyBorder="1"/>
    <xf numFmtId="0" fontId="0" fillId="0" borderId="1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/>
    <xf numFmtId="0" fontId="1" fillId="0" borderId="2" xfId="0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1" fillId="0" borderId="0" xfId="0" applyFont="1" applyFill="1" applyBorder="1"/>
    <xf numFmtId="0" fontId="1" fillId="0" borderId="0" xfId="0" applyFont="1" applyFill="1"/>
    <xf numFmtId="0" fontId="0" fillId="0" borderId="8" xfId="0" applyFill="1" applyBorder="1"/>
    <xf numFmtId="0" fontId="0" fillId="0" borderId="9" xfId="0" applyFill="1" applyBorder="1"/>
    <xf numFmtId="0" fontId="1" fillId="0" borderId="10" xfId="0" applyFont="1" applyFill="1" applyBorder="1"/>
    <xf numFmtId="0" fontId="1" fillId="0" borderId="1" xfId="0" applyFont="1" applyFill="1" applyBorder="1"/>
    <xf numFmtId="0" fontId="1" fillId="0" borderId="3" xfId="0" applyFont="1" applyFill="1" applyBorder="1"/>
    <xf numFmtId="0" fontId="0" fillId="0" borderId="11" xfId="0" applyFill="1" applyBorder="1"/>
    <xf numFmtId="0" fontId="0" fillId="0" borderId="0" xfId="0" applyFill="1"/>
    <xf numFmtId="0" fontId="4" fillId="0" borderId="1" xfId="0" applyFont="1" applyFill="1" applyBorder="1"/>
    <xf numFmtId="0" fontId="5" fillId="0" borderId="0" xfId="0" applyFont="1" applyFill="1" applyBorder="1"/>
    <xf numFmtId="0" fontId="5" fillId="0" borderId="2" xfId="0" applyFont="1" applyFill="1" applyBorder="1"/>
    <xf numFmtId="0" fontId="6" fillId="0" borderId="0" xfId="0" applyFont="1" applyBorder="1"/>
    <xf numFmtId="0" fontId="5" fillId="0" borderId="2" xfId="0" applyFont="1" applyBorder="1"/>
    <xf numFmtId="0" fontId="5" fillId="0" borderId="0" xfId="0" applyFont="1" applyBorder="1"/>
    <xf numFmtId="0" fontId="0" fillId="0" borderId="0" xfId="0" applyFill="1" applyBorder="1"/>
    <xf numFmtId="0" fontId="0" fillId="0" borderId="0" xfId="0" applyBorder="1"/>
    <xf numFmtId="0" fontId="5" fillId="0" borderId="6" xfId="0" applyFont="1" applyFill="1" applyBorder="1"/>
    <xf numFmtId="0" fontId="4" fillId="0" borderId="2" xfId="0" applyFont="1" applyFill="1" applyBorder="1" applyAlignment="1">
      <alignment wrapText="1" shrinkToFit="1"/>
    </xf>
    <xf numFmtId="164" fontId="5" fillId="0" borderId="11" xfId="0" applyNumberFormat="1" applyFont="1" applyFill="1" applyBorder="1"/>
    <xf numFmtId="0" fontId="1" fillId="0" borderId="11" xfId="0" applyFont="1" applyFill="1" applyBorder="1"/>
    <xf numFmtId="0" fontId="7" fillId="0" borderId="10" xfId="0" applyFont="1" applyBorder="1"/>
    <xf numFmtId="0" fontId="8" fillId="0" borderId="1" xfId="0" applyFont="1" applyBorder="1"/>
    <xf numFmtId="0" fontId="0" fillId="0" borderId="6" xfId="0" applyBorder="1"/>
    <xf numFmtId="0" fontId="0" fillId="0" borderId="1" xfId="0" applyFont="1" applyBorder="1"/>
    <xf numFmtId="0" fontId="0" fillId="0" borderId="3" xfId="0" applyFont="1" applyBorder="1"/>
    <xf numFmtId="0" fontId="0" fillId="0" borderId="2" xfId="0" applyFont="1" applyBorder="1"/>
    <xf numFmtId="0" fontId="0" fillId="0" borderId="4" xfId="0" applyFont="1" applyFill="1" applyBorder="1"/>
    <xf numFmtId="0" fontId="0" fillId="0" borderId="2" xfId="0" applyFont="1" applyFill="1" applyBorder="1"/>
    <xf numFmtId="0" fontId="0" fillId="0" borderId="5" xfId="0" applyFont="1" applyFill="1" applyBorder="1"/>
    <xf numFmtId="0" fontId="0" fillId="0" borderId="10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0" xfId="0" applyFont="1"/>
    <xf numFmtId="0" fontId="1" fillId="0" borderId="13" xfId="0" applyFont="1" applyBorder="1"/>
    <xf numFmtId="0" fontId="0" fillId="0" borderId="4" xfId="0" applyBorder="1"/>
    <xf numFmtId="0" fontId="0" fillId="0" borderId="5" xfId="0" applyBorder="1"/>
    <xf numFmtId="0" fontId="9" fillId="0" borderId="2" xfId="0" applyFont="1" applyBorder="1"/>
    <xf numFmtId="0" fontId="10" fillId="0" borderId="2" xfId="0" applyFont="1" applyBorder="1"/>
    <xf numFmtId="10" fontId="0" fillId="0" borderId="2" xfId="0" applyNumberFormat="1" applyBorder="1"/>
    <xf numFmtId="9" fontId="0" fillId="0" borderId="2" xfId="0" applyNumberFormat="1" applyBorder="1"/>
    <xf numFmtId="0" fontId="11" fillId="0" borderId="2" xfId="0" applyFont="1" applyBorder="1"/>
    <xf numFmtId="0" fontId="11" fillId="0" borderId="0" xfId="0" applyFont="1" applyBorder="1"/>
    <xf numFmtId="0" fontId="0" fillId="0" borderId="12" xfId="0" applyBorder="1"/>
    <xf numFmtId="0" fontId="1" fillId="0" borderId="10" xfId="0" applyFont="1" applyBorder="1"/>
    <xf numFmtId="0" fontId="1" fillId="0" borderId="0" xfId="0" applyFont="1" applyBorder="1"/>
    <xf numFmtId="1" fontId="0" fillId="0" borderId="0" xfId="0" applyNumberFormat="1" applyBorder="1"/>
    <xf numFmtId="0" fontId="0" fillId="0" borderId="14" xfId="0" applyBorder="1"/>
    <xf numFmtId="0" fontId="0" fillId="0" borderId="1" xfId="0" applyFont="1" applyFill="1" applyBorder="1" applyAlignment="1">
      <alignment wrapText="1" shrinkToFit="1"/>
    </xf>
    <xf numFmtId="0" fontId="0" fillId="0" borderId="1" xfId="0" applyBorder="1" applyAlignment="1">
      <alignment wrapText="1" shrinkToFit="1"/>
    </xf>
    <xf numFmtId="0" fontId="0" fillId="0" borderId="3" xfId="0" applyBorder="1" applyAlignment="1">
      <alignment wrapText="1" shrinkToFit="1"/>
    </xf>
    <xf numFmtId="0" fontId="0" fillId="0" borderId="4" xfId="0" applyFill="1" applyBorder="1" applyAlignment="1">
      <alignment horizontal="center" wrapText="1" shrinkToFit="1"/>
    </xf>
    <xf numFmtId="0" fontId="0" fillId="0" borderId="5" xfId="0" applyFill="1" applyBorder="1" applyAlignment="1">
      <alignment horizontal="center" wrapText="1" shrinkToFit="1"/>
    </xf>
    <xf numFmtId="0" fontId="0" fillId="0" borderId="6" xfId="0" applyFill="1" applyBorder="1" applyAlignment="1">
      <alignment horizontal="center" wrapText="1" shrinkToFit="1"/>
    </xf>
    <xf numFmtId="0" fontId="0" fillId="0" borderId="7" xfId="0" applyFill="1" applyBorder="1" applyAlignment="1">
      <alignment horizontal="center" wrapText="1" shrinkToFit="1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0" fillId="0" borderId="1" xfId="0" applyNumberFormat="1" applyBorder="1" applyAlignment="1">
      <alignment wrapText="1" shrinkToFit="1"/>
    </xf>
    <xf numFmtId="2" fontId="0" fillId="0" borderId="3" xfId="0" applyNumberFormat="1" applyBorder="1" applyAlignment="1">
      <alignment wrapText="1" shrinkToFit="1"/>
    </xf>
    <xf numFmtId="0" fontId="0" fillId="0" borderId="1" xfId="0" applyFill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abSelected="1" workbookViewId="0">
      <selection activeCell="H3" sqref="H3"/>
    </sheetView>
  </sheetViews>
  <sheetFormatPr defaultRowHeight="15" x14ac:dyDescent="0.25"/>
  <cols>
    <col min="3" max="3" width="15.140625" customWidth="1"/>
    <col min="6" max="6" width="22.42578125" customWidth="1"/>
    <col min="7" max="7" width="13.7109375" customWidth="1"/>
    <col min="8" max="8" width="14.140625" customWidth="1"/>
  </cols>
  <sheetData>
    <row r="1" spans="1:8" x14ac:dyDescent="0.25">
      <c r="A1" t="s">
        <v>0</v>
      </c>
    </row>
    <row r="3" spans="1:8" ht="23.25" x14ac:dyDescent="0.35">
      <c r="A3" s="1" t="s">
        <v>1</v>
      </c>
      <c r="B3" s="1"/>
      <c r="C3" s="2"/>
      <c r="D3" s="2"/>
      <c r="E3" s="2"/>
      <c r="F3" s="2"/>
      <c r="G3" s="2"/>
      <c r="H3" s="3">
        <f>H4+H13+H21+H26+H31</f>
        <v>1537042.9</v>
      </c>
    </row>
    <row r="4" spans="1:8" x14ac:dyDescent="0.25">
      <c r="A4" s="4" t="s">
        <v>2</v>
      </c>
      <c r="B4" s="4"/>
      <c r="C4" s="4"/>
      <c r="D4" s="4"/>
      <c r="E4" s="4"/>
      <c r="F4" s="4"/>
      <c r="G4" s="5"/>
      <c r="H4" s="6">
        <f>H5+H8+H10+H11+H12+H75+H9</f>
        <v>193395.4</v>
      </c>
    </row>
    <row r="5" spans="1:8" x14ac:dyDescent="0.25">
      <c r="A5" s="7" t="s">
        <v>3</v>
      </c>
      <c r="B5" s="7"/>
      <c r="C5" s="8" t="s">
        <v>4</v>
      </c>
      <c r="D5" s="9">
        <v>16500</v>
      </c>
      <c r="E5" s="7" t="s">
        <v>5</v>
      </c>
      <c r="F5" s="10" t="s">
        <v>6</v>
      </c>
      <c r="G5" s="11"/>
      <c r="H5" s="12">
        <v>70851</v>
      </c>
    </row>
    <row r="6" spans="1:8" x14ac:dyDescent="0.25">
      <c r="A6" s="71" t="s">
        <v>7</v>
      </c>
      <c r="B6" s="72"/>
      <c r="C6" s="8" t="s">
        <v>8</v>
      </c>
      <c r="D6" s="13">
        <v>6600</v>
      </c>
      <c r="E6" s="7" t="s">
        <v>5</v>
      </c>
      <c r="F6" s="14">
        <v>4.21</v>
      </c>
      <c r="G6" s="2"/>
      <c r="H6" s="14">
        <f>D6*F6</f>
        <v>27786</v>
      </c>
    </row>
    <row r="7" spans="1:8" x14ac:dyDescent="0.25">
      <c r="A7" s="73"/>
      <c r="B7" s="74"/>
      <c r="C7" s="8" t="s">
        <v>9</v>
      </c>
      <c r="D7" s="13">
        <v>9900</v>
      </c>
      <c r="E7" s="7" t="s">
        <v>5</v>
      </c>
      <c r="F7" s="14">
        <v>4.3499999999999996</v>
      </c>
      <c r="H7" s="14">
        <f>D7*F7</f>
        <v>43065</v>
      </c>
    </row>
    <row r="8" spans="1:8" x14ac:dyDescent="0.25">
      <c r="A8" s="7" t="s">
        <v>10</v>
      </c>
      <c r="B8" s="7"/>
      <c r="C8" s="7"/>
      <c r="D8" s="7"/>
      <c r="E8" s="7"/>
      <c r="F8" s="7"/>
      <c r="G8" s="11"/>
      <c r="H8" s="8">
        <v>30000</v>
      </c>
    </row>
    <row r="9" spans="1:8" x14ac:dyDescent="0.25">
      <c r="A9" s="15" t="s">
        <v>11</v>
      </c>
      <c r="B9" s="15"/>
      <c r="C9" s="15"/>
      <c r="D9" s="15"/>
      <c r="E9" s="15"/>
      <c r="F9" s="15"/>
      <c r="G9" s="16"/>
      <c r="H9" s="8">
        <v>12100</v>
      </c>
    </row>
    <row r="10" spans="1:8" x14ac:dyDescent="0.25">
      <c r="A10" s="7" t="s">
        <v>12</v>
      </c>
      <c r="B10" s="7"/>
      <c r="C10" s="7"/>
      <c r="D10" s="7"/>
      <c r="E10" s="7"/>
      <c r="F10" s="7"/>
      <c r="G10" s="11"/>
      <c r="H10" s="8">
        <v>16052.4</v>
      </c>
    </row>
    <row r="11" spans="1:8" x14ac:dyDescent="0.25">
      <c r="A11" s="17" t="s">
        <v>13</v>
      </c>
      <c r="B11" s="17"/>
      <c r="C11" s="17"/>
      <c r="D11" s="17" t="s">
        <v>14</v>
      </c>
      <c r="E11" s="17"/>
      <c r="F11" s="17"/>
      <c r="G11" s="18" t="s">
        <v>15</v>
      </c>
      <c r="H11" s="8">
        <v>46000</v>
      </c>
    </row>
    <row r="12" spans="1:8" x14ac:dyDescent="0.25">
      <c r="A12" s="7" t="s">
        <v>16</v>
      </c>
      <c r="B12" s="7"/>
      <c r="C12" s="7"/>
      <c r="D12" s="7"/>
      <c r="E12" s="7"/>
      <c r="F12" s="75" t="s">
        <v>17</v>
      </c>
      <c r="G12" s="76"/>
      <c r="H12" s="8">
        <v>13892</v>
      </c>
    </row>
    <row r="13" spans="1:8" x14ac:dyDescent="0.25">
      <c r="A13" s="19" t="s">
        <v>18</v>
      </c>
      <c r="B13" s="20"/>
      <c r="C13" s="20"/>
      <c r="D13" s="20"/>
      <c r="E13" s="20"/>
      <c r="F13" s="20"/>
      <c r="G13" s="20"/>
      <c r="H13" s="12">
        <f>H14+H19+H20</f>
        <v>206987.5</v>
      </c>
    </row>
    <row r="14" spans="1:8" x14ac:dyDescent="0.25">
      <c r="A14" s="7" t="s">
        <v>19</v>
      </c>
      <c r="B14" s="7"/>
      <c r="C14" s="8" t="s">
        <v>4</v>
      </c>
      <c r="D14" s="8">
        <v>225.2</v>
      </c>
      <c r="E14" s="7" t="s">
        <v>20</v>
      </c>
      <c r="F14" s="6" t="s">
        <v>6</v>
      </c>
      <c r="G14" s="11"/>
      <c r="H14" s="8">
        <v>144101</v>
      </c>
    </row>
    <row r="15" spans="1:8" x14ac:dyDescent="0.25">
      <c r="A15" s="15"/>
      <c r="B15" s="15"/>
      <c r="C15" s="14" t="s">
        <v>21</v>
      </c>
      <c r="D15" s="14">
        <v>57.2</v>
      </c>
      <c r="E15" s="15" t="s">
        <v>20</v>
      </c>
      <c r="F15" s="14">
        <v>621.9</v>
      </c>
      <c r="G15" s="16"/>
      <c r="H15" s="14">
        <f>D15*F15</f>
        <v>35572.68</v>
      </c>
    </row>
    <row r="16" spans="1:8" x14ac:dyDescent="0.25">
      <c r="A16" s="15"/>
      <c r="B16" s="15"/>
      <c r="C16" s="14" t="s">
        <v>22</v>
      </c>
      <c r="D16" s="14">
        <v>168</v>
      </c>
      <c r="E16" s="15" t="s">
        <v>20</v>
      </c>
      <c r="F16" s="14">
        <v>646</v>
      </c>
      <c r="G16" s="16"/>
      <c r="H16" s="14">
        <f>D16*F16</f>
        <v>108528</v>
      </c>
    </row>
    <row r="17" spans="1:8" x14ac:dyDescent="0.25">
      <c r="A17" s="15" t="s">
        <v>23</v>
      </c>
      <c r="B17" s="15"/>
      <c r="C17" s="15"/>
      <c r="D17" s="15"/>
      <c r="E17" s="15"/>
      <c r="F17" s="15"/>
      <c r="G17" s="16"/>
      <c r="H17" s="21"/>
    </row>
    <row r="18" spans="1:8" x14ac:dyDescent="0.25">
      <c r="A18" s="17" t="s">
        <v>24</v>
      </c>
      <c r="B18" s="17"/>
      <c r="C18" s="17"/>
      <c r="D18" s="17"/>
      <c r="E18" s="17"/>
      <c r="F18" s="17"/>
      <c r="G18" s="18"/>
      <c r="H18" s="22"/>
    </row>
    <row r="19" spans="1:8" x14ac:dyDescent="0.25">
      <c r="A19" s="7" t="s">
        <v>25</v>
      </c>
      <c r="B19" s="7"/>
      <c r="C19" s="7"/>
      <c r="D19" s="7" t="s">
        <v>26</v>
      </c>
      <c r="E19" s="7"/>
      <c r="F19" s="75" t="s">
        <v>27</v>
      </c>
      <c r="G19" s="76"/>
      <c r="H19" s="8">
        <v>48300</v>
      </c>
    </row>
    <row r="20" spans="1:8" x14ac:dyDescent="0.25">
      <c r="A20" s="7" t="s">
        <v>16</v>
      </c>
      <c r="B20" s="7"/>
      <c r="C20" s="7"/>
      <c r="D20" s="7"/>
      <c r="E20" s="7"/>
      <c r="F20" s="75" t="s">
        <v>28</v>
      </c>
      <c r="G20" s="76"/>
      <c r="H20" s="8">
        <v>14586.5</v>
      </c>
    </row>
    <row r="21" spans="1:8" x14ac:dyDescent="0.25">
      <c r="A21" s="23" t="s">
        <v>29</v>
      </c>
      <c r="B21" s="24"/>
      <c r="C21" s="24"/>
      <c r="D21" s="24"/>
      <c r="E21" s="24"/>
      <c r="F21" s="24"/>
      <c r="G21" s="25"/>
      <c r="H21" s="12">
        <f>H22+H23+H25</f>
        <v>53000</v>
      </c>
    </row>
    <row r="22" spans="1:8" x14ac:dyDescent="0.25">
      <c r="A22" s="7" t="s">
        <v>30</v>
      </c>
      <c r="B22" s="7"/>
      <c r="C22" s="7" t="s">
        <v>31</v>
      </c>
      <c r="D22" s="7"/>
      <c r="E22" s="7"/>
      <c r="F22" s="7"/>
      <c r="G22" s="7"/>
      <c r="H22" s="8">
        <v>33000</v>
      </c>
    </row>
    <row r="23" spans="1:8" x14ac:dyDescent="0.25">
      <c r="A23" s="7" t="s">
        <v>32</v>
      </c>
      <c r="B23" s="7"/>
      <c r="C23" s="7"/>
      <c r="D23" s="7"/>
      <c r="E23" s="7"/>
      <c r="F23" s="7"/>
      <c r="G23" s="7"/>
      <c r="H23" s="8">
        <v>20000</v>
      </c>
    </row>
    <row r="24" spans="1:8" x14ac:dyDescent="0.25">
      <c r="A24" s="15"/>
      <c r="B24" s="15"/>
      <c r="C24" s="15"/>
      <c r="D24" s="15"/>
      <c r="E24" s="15"/>
      <c r="F24" s="15"/>
      <c r="G24" s="15"/>
      <c r="H24" s="26"/>
    </row>
    <row r="25" spans="1:8" x14ac:dyDescent="0.25">
      <c r="A25" s="17"/>
      <c r="B25" s="17"/>
      <c r="C25" s="17"/>
      <c r="D25" s="17"/>
      <c r="E25" s="17"/>
      <c r="F25" s="17"/>
      <c r="G25" s="17"/>
      <c r="H25" s="22"/>
    </row>
    <row r="26" spans="1:8" x14ac:dyDescent="0.25">
      <c r="A26" s="24" t="s">
        <v>33</v>
      </c>
      <c r="B26" s="24"/>
      <c r="C26" s="24"/>
      <c r="D26" s="24"/>
      <c r="E26" s="24"/>
      <c r="F26" s="24"/>
      <c r="G26" s="24"/>
      <c r="H26" s="12">
        <f>H27+H28+H29+H30</f>
        <v>128297.5</v>
      </c>
    </row>
    <row r="27" spans="1:8" x14ac:dyDescent="0.25">
      <c r="A27" s="15" t="s">
        <v>34</v>
      </c>
      <c r="B27" s="15"/>
      <c r="C27" s="15"/>
      <c r="D27" s="15" t="s">
        <v>14</v>
      </c>
      <c r="E27" s="15"/>
      <c r="F27" s="15"/>
      <c r="G27" s="15" t="s">
        <v>35</v>
      </c>
      <c r="H27" s="26">
        <v>86250</v>
      </c>
    </row>
    <row r="28" spans="1:8" x14ac:dyDescent="0.25">
      <c r="A28" s="7" t="s">
        <v>36</v>
      </c>
      <c r="B28" s="7"/>
      <c r="C28" s="7"/>
      <c r="D28" s="7"/>
      <c r="E28" s="7"/>
      <c r="F28" s="75" t="s">
        <v>37</v>
      </c>
      <c r="G28" s="76"/>
      <c r="H28" s="8">
        <v>26047.5</v>
      </c>
    </row>
    <row r="29" spans="1:8" x14ac:dyDescent="0.25">
      <c r="A29" s="7" t="s">
        <v>38</v>
      </c>
      <c r="B29" s="7"/>
      <c r="C29" s="7" t="s">
        <v>39</v>
      </c>
      <c r="D29" s="7"/>
      <c r="E29" s="7"/>
      <c r="F29" s="7"/>
      <c r="G29" s="7"/>
      <c r="H29" s="8">
        <v>10000</v>
      </c>
    </row>
    <row r="30" spans="1:8" x14ac:dyDescent="0.25">
      <c r="A30" s="17" t="s">
        <v>40</v>
      </c>
      <c r="B30" s="17"/>
      <c r="C30" s="17" t="s">
        <v>39</v>
      </c>
      <c r="D30" s="17"/>
      <c r="E30" s="17"/>
      <c r="F30" s="17"/>
      <c r="G30" s="17"/>
      <c r="H30" s="22">
        <v>6000</v>
      </c>
    </row>
    <row r="31" spans="1:8" x14ac:dyDescent="0.25">
      <c r="A31" s="19" t="s">
        <v>41</v>
      </c>
      <c r="B31" s="20"/>
      <c r="C31" s="20"/>
      <c r="D31" s="20"/>
      <c r="E31" s="20"/>
      <c r="F31" s="20"/>
      <c r="G31" s="20"/>
      <c r="H31" s="12">
        <f>H33+H35+H37+H39+H52+H38</f>
        <v>955362.5</v>
      </c>
    </row>
    <row r="32" spans="1:8" x14ac:dyDescent="0.25">
      <c r="A32" s="27"/>
      <c r="B32" s="27"/>
      <c r="C32" s="27"/>
      <c r="D32" s="27"/>
      <c r="E32" s="27"/>
      <c r="F32" s="27"/>
      <c r="G32" s="27"/>
      <c r="H32" s="27"/>
    </row>
    <row r="33" spans="1:8" x14ac:dyDescent="0.25">
      <c r="A33" s="7" t="s">
        <v>42</v>
      </c>
      <c r="B33" s="7"/>
      <c r="C33" s="7" t="s">
        <v>43</v>
      </c>
      <c r="D33" s="7"/>
      <c r="E33" s="7"/>
      <c r="F33" s="7"/>
      <c r="G33" s="11"/>
      <c r="H33" s="11">
        <v>4500</v>
      </c>
    </row>
    <row r="34" spans="1:8" x14ac:dyDescent="0.25">
      <c r="A34" s="27"/>
      <c r="B34" s="27"/>
      <c r="C34" s="27"/>
      <c r="D34" s="27"/>
      <c r="E34" s="27"/>
      <c r="F34" s="27"/>
      <c r="G34" s="27"/>
      <c r="H34" s="27"/>
    </row>
    <row r="35" spans="1:8" x14ac:dyDescent="0.25">
      <c r="A35" s="7" t="s">
        <v>44</v>
      </c>
      <c r="B35" s="7"/>
      <c r="C35" s="7"/>
      <c r="D35" s="7" t="s">
        <v>45</v>
      </c>
      <c r="E35" s="7"/>
      <c r="F35" s="28" t="s">
        <v>46</v>
      </c>
      <c r="G35" s="11"/>
      <c r="H35" s="8">
        <v>20000</v>
      </c>
    </row>
    <row r="36" spans="1:8" x14ac:dyDescent="0.25">
      <c r="A36" s="27"/>
      <c r="B36" s="27"/>
      <c r="C36" s="27"/>
      <c r="D36" s="27"/>
      <c r="E36" s="27"/>
      <c r="F36" s="27"/>
      <c r="G36" s="27"/>
      <c r="H36" s="27"/>
    </row>
    <row r="37" spans="1:8" x14ac:dyDescent="0.25">
      <c r="A37" s="7" t="s">
        <v>47</v>
      </c>
      <c r="B37" s="7"/>
      <c r="C37" s="7"/>
      <c r="D37" s="7" t="s">
        <v>48</v>
      </c>
      <c r="E37" s="7"/>
      <c r="F37" s="7"/>
      <c r="G37" s="11"/>
      <c r="H37" s="8">
        <v>2000</v>
      </c>
    </row>
    <row r="38" spans="1:8" ht="32.25" customHeight="1" x14ac:dyDescent="0.25">
      <c r="A38" s="79" t="s">
        <v>145</v>
      </c>
      <c r="B38" s="79"/>
      <c r="C38" s="79"/>
      <c r="D38" s="79"/>
      <c r="E38" s="79"/>
      <c r="F38" s="79"/>
      <c r="G38" s="27"/>
      <c r="H38" s="34">
        <v>10000</v>
      </c>
    </row>
    <row r="39" spans="1:8" x14ac:dyDescent="0.25">
      <c r="A39" s="7" t="s">
        <v>49</v>
      </c>
      <c r="B39" s="7"/>
      <c r="C39" s="7"/>
      <c r="D39" s="7"/>
      <c r="E39" s="7"/>
      <c r="F39" s="7"/>
      <c r="G39" s="11"/>
      <c r="H39" s="26">
        <f>H40+H45+H49</f>
        <v>92780</v>
      </c>
    </row>
    <row r="40" spans="1:8" x14ac:dyDescent="0.25">
      <c r="A40" s="29" t="s">
        <v>50</v>
      </c>
      <c r="B40" s="29"/>
      <c r="C40" s="29"/>
      <c r="D40" s="29"/>
      <c r="E40" s="29"/>
      <c r="F40" s="29"/>
      <c r="G40" s="29"/>
      <c r="H40" s="30">
        <v>65100</v>
      </c>
    </row>
    <row r="41" spans="1:8" x14ac:dyDescent="0.25">
      <c r="A41" s="29"/>
      <c r="B41" s="29"/>
      <c r="C41" s="8" t="s">
        <v>4</v>
      </c>
      <c r="D41" s="31" t="s">
        <v>51</v>
      </c>
      <c r="E41" s="29" t="s">
        <v>52</v>
      </c>
      <c r="F41" s="10" t="s">
        <v>6</v>
      </c>
      <c r="G41" s="29"/>
      <c r="H41" s="32">
        <f>H42+H43</f>
        <v>65073.119999999995</v>
      </c>
    </row>
    <row r="42" spans="1:8" x14ac:dyDescent="0.25">
      <c r="A42" s="29"/>
      <c r="B42" s="29"/>
      <c r="C42" s="8" t="s">
        <v>53</v>
      </c>
      <c r="D42" s="33">
        <v>15204</v>
      </c>
      <c r="E42" s="29" t="s">
        <v>52</v>
      </c>
      <c r="F42" s="14">
        <v>4.21</v>
      </c>
      <c r="G42" s="29"/>
      <c r="H42" s="32">
        <v>32004.42</v>
      </c>
    </row>
    <row r="43" spans="1:8" x14ac:dyDescent="0.25">
      <c r="A43" s="29"/>
      <c r="B43" s="29"/>
      <c r="C43" s="8" t="s">
        <v>54</v>
      </c>
      <c r="D43" s="33">
        <v>15204</v>
      </c>
      <c r="E43" s="29" t="s">
        <v>52</v>
      </c>
      <c r="F43" s="14">
        <v>4.3499999999999996</v>
      </c>
      <c r="G43" s="29"/>
      <c r="H43" s="32">
        <v>33068.699999999997</v>
      </c>
    </row>
    <row r="44" spans="1:8" x14ac:dyDescent="0.25">
      <c r="A44" s="29"/>
      <c r="B44" s="29"/>
      <c r="C44" s="34"/>
      <c r="D44" s="33"/>
      <c r="E44" s="29"/>
      <c r="F44" s="35"/>
      <c r="G44" s="29"/>
      <c r="H44" s="32"/>
    </row>
    <row r="45" spans="1:8" x14ac:dyDescent="0.25">
      <c r="A45" s="29" t="s">
        <v>55</v>
      </c>
      <c r="B45" s="29"/>
      <c r="C45" s="8" t="s">
        <v>4</v>
      </c>
      <c r="D45" s="29">
        <v>6000</v>
      </c>
      <c r="E45" s="29" t="s">
        <v>52</v>
      </c>
      <c r="F45" s="10" t="s">
        <v>6</v>
      </c>
      <c r="G45" s="29"/>
      <c r="H45" s="30">
        <v>25680</v>
      </c>
    </row>
    <row r="46" spans="1:8" x14ac:dyDescent="0.25">
      <c r="A46" s="29"/>
      <c r="B46" s="29"/>
      <c r="C46" s="8" t="s">
        <v>53</v>
      </c>
      <c r="D46" s="29">
        <v>3000</v>
      </c>
      <c r="E46" s="29" t="s">
        <v>52</v>
      </c>
      <c r="F46" s="14">
        <v>4.21</v>
      </c>
      <c r="G46" s="29"/>
      <c r="H46" s="30">
        <f>D46*F46</f>
        <v>12630</v>
      </c>
    </row>
    <row r="47" spans="1:8" x14ac:dyDescent="0.25">
      <c r="A47" s="29"/>
      <c r="B47" s="29"/>
      <c r="C47" s="8" t="s">
        <v>54</v>
      </c>
      <c r="D47" s="29">
        <v>3000</v>
      </c>
      <c r="E47" s="29" t="s">
        <v>52</v>
      </c>
      <c r="F47" s="14">
        <v>4.3499999999999996</v>
      </c>
      <c r="G47" s="29"/>
      <c r="H47" s="30">
        <f>D47*F47</f>
        <v>13049.999999999998</v>
      </c>
    </row>
    <row r="48" spans="1:8" x14ac:dyDescent="0.25">
      <c r="A48" s="29"/>
      <c r="B48" s="29"/>
      <c r="C48" s="17"/>
      <c r="D48" s="29"/>
      <c r="E48" s="29"/>
      <c r="F48" s="35"/>
      <c r="G48" s="29"/>
      <c r="H48" s="30"/>
    </row>
    <row r="49" spans="1:8" ht="34.5" x14ac:dyDescent="0.25">
      <c r="A49" s="36" t="s">
        <v>56</v>
      </c>
      <c r="B49" s="36"/>
      <c r="C49" s="8" t="s">
        <v>4</v>
      </c>
      <c r="D49" s="37" t="s">
        <v>57</v>
      </c>
      <c r="E49" s="30" t="s">
        <v>52</v>
      </c>
      <c r="F49" s="10" t="s">
        <v>6</v>
      </c>
      <c r="G49" s="36"/>
      <c r="H49" s="30">
        <v>2000</v>
      </c>
    </row>
    <row r="50" spans="1:8" x14ac:dyDescent="0.25">
      <c r="A50" s="29"/>
      <c r="B50" s="29"/>
      <c r="C50" s="8" t="s">
        <v>53</v>
      </c>
      <c r="D50" s="30">
        <v>235.5</v>
      </c>
      <c r="E50" s="30"/>
      <c r="F50" s="30">
        <v>4.21</v>
      </c>
      <c r="G50" s="29"/>
      <c r="H50" s="38">
        <f>D50*F50</f>
        <v>991.45500000000004</v>
      </c>
    </row>
    <row r="51" spans="1:8" x14ac:dyDescent="0.25">
      <c r="A51" s="29"/>
      <c r="B51" s="29"/>
      <c r="C51" s="8" t="s">
        <v>54</v>
      </c>
      <c r="D51" s="30">
        <v>235.5</v>
      </c>
      <c r="E51" s="30"/>
      <c r="F51" s="30">
        <v>4.3499999999999996</v>
      </c>
      <c r="G51" s="29"/>
      <c r="H51" s="38">
        <f>D51*F51</f>
        <v>1024.425</v>
      </c>
    </row>
    <row r="52" spans="1:8" x14ac:dyDescent="0.25">
      <c r="A52" s="19" t="s">
        <v>58</v>
      </c>
      <c r="B52" s="20"/>
      <c r="C52" s="20"/>
      <c r="D52" s="20"/>
      <c r="E52" s="20"/>
      <c r="F52" s="20"/>
      <c r="G52" s="20"/>
      <c r="H52" s="39">
        <f>H53+H54+H55+H56+H57+H58</f>
        <v>826082.5</v>
      </c>
    </row>
    <row r="53" spans="1:8" x14ac:dyDescent="0.25">
      <c r="A53" s="15" t="s">
        <v>59</v>
      </c>
      <c r="B53" s="15"/>
      <c r="C53" s="15"/>
      <c r="D53" s="15"/>
      <c r="E53" s="75" t="s">
        <v>60</v>
      </c>
      <c r="F53" s="75"/>
      <c r="G53" s="76"/>
      <c r="H53" s="8">
        <v>276000</v>
      </c>
    </row>
    <row r="54" spans="1:8" x14ac:dyDescent="0.25">
      <c r="A54" s="7" t="s">
        <v>61</v>
      </c>
      <c r="B54" s="7"/>
      <c r="C54" s="7"/>
      <c r="D54" s="7"/>
      <c r="E54" s="75" t="s">
        <v>62</v>
      </c>
      <c r="F54" s="75"/>
      <c r="G54" s="76"/>
      <c r="H54" s="8">
        <v>207000</v>
      </c>
    </row>
    <row r="55" spans="1:8" x14ac:dyDescent="0.25">
      <c r="A55" s="34" t="s">
        <v>63</v>
      </c>
      <c r="B55" s="34"/>
      <c r="C55" s="34"/>
      <c r="D55" s="34"/>
      <c r="E55" s="75" t="s">
        <v>64</v>
      </c>
      <c r="F55" s="75"/>
      <c r="G55" s="76"/>
      <c r="H55" s="8">
        <v>56350</v>
      </c>
    </row>
    <row r="56" spans="1:8" x14ac:dyDescent="0.25">
      <c r="A56" s="7" t="s">
        <v>65</v>
      </c>
      <c r="B56" s="7"/>
      <c r="C56" s="7"/>
      <c r="D56" s="7"/>
      <c r="E56" s="7"/>
      <c r="F56" s="7"/>
      <c r="G56" s="11"/>
      <c r="H56" s="8">
        <v>40000</v>
      </c>
    </row>
    <row r="57" spans="1:8" x14ac:dyDescent="0.25">
      <c r="A57" s="34" t="s">
        <v>66</v>
      </c>
      <c r="B57" s="34"/>
      <c r="C57" s="34"/>
      <c r="D57" s="34"/>
      <c r="E57" s="75" t="s">
        <v>67</v>
      </c>
      <c r="F57" s="75"/>
      <c r="G57" s="76"/>
      <c r="H57" s="8">
        <v>64400</v>
      </c>
    </row>
    <row r="58" spans="1:8" x14ac:dyDescent="0.25">
      <c r="A58" s="7" t="s">
        <v>16</v>
      </c>
      <c r="B58" s="7"/>
      <c r="C58" s="7"/>
      <c r="D58" s="7"/>
      <c r="E58" s="75" t="s">
        <v>68</v>
      </c>
      <c r="F58" s="75"/>
      <c r="G58" s="76"/>
      <c r="H58" s="8">
        <f>603750*30.2%</f>
        <v>182332.5</v>
      </c>
    </row>
    <row r="59" spans="1:8" ht="23.25" x14ac:dyDescent="0.35">
      <c r="A59" s="40" t="s">
        <v>69</v>
      </c>
      <c r="B59" s="41"/>
      <c r="C59" s="2"/>
      <c r="D59" s="2"/>
      <c r="E59" s="2"/>
      <c r="F59" s="2"/>
      <c r="G59" s="5"/>
      <c r="H59" s="3">
        <f>H60+H61+H63+H64+H65+H66+H68+H67+H69+H70+H71+H72+H73+H74+H75+H80+H81+H79</f>
        <v>573435</v>
      </c>
    </row>
    <row r="60" spans="1:8" x14ac:dyDescent="0.25">
      <c r="A60" s="2" t="s">
        <v>70</v>
      </c>
      <c r="B60" s="2"/>
      <c r="C60" s="2"/>
      <c r="D60" s="77" t="s">
        <v>71</v>
      </c>
      <c r="E60" s="77"/>
      <c r="F60" s="77"/>
      <c r="G60" s="78"/>
      <c r="H60" s="14">
        <v>10000</v>
      </c>
    </row>
    <row r="61" spans="1:8" x14ac:dyDescent="0.25">
      <c r="A61" s="2" t="s">
        <v>72</v>
      </c>
      <c r="B61" s="2"/>
      <c r="C61" s="2" t="s">
        <v>73</v>
      </c>
      <c r="D61" s="2"/>
      <c r="E61" s="2"/>
      <c r="F61" s="2"/>
      <c r="G61" s="2"/>
      <c r="H61" s="8">
        <v>20000</v>
      </c>
    </row>
    <row r="62" spans="1:8" x14ac:dyDescent="0.25">
      <c r="A62" s="2" t="s">
        <v>74</v>
      </c>
      <c r="B62" s="2"/>
      <c r="C62" s="2" t="s">
        <v>75</v>
      </c>
      <c r="D62" s="2"/>
      <c r="E62" s="2"/>
      <c r="F62" s="2"/>
      <c r="G62" s="2"/>
      <c r="H62" s="8">
        <v>10000</v>
      </c>
    </row>
    <row r="63" spans="1:8" x14ac:dyDescent="0.25">
      <c r="A63" s="42" t="s">
        <v>76</v>
      </c>
      <c r="B63" s="42"/>
      <c r="C63" s="42" t="s">
        <v>77</v>
      </c>
      <c r="D63" s="42"/>
      <c r="E63" s="42"/>
      <c r="F63" s="42"/>
      <c r="G63" s="42"/>
      <c r="H63" s="22">
        <v>15000</v>
      </c>
    </row>
    <row r="64" spans="1:8" x14ac:dyDescent="0.25">
      <c r="A64" s="7" t="s">
        <v>78</v>
      </c>
      <c r="B64" s="2"/>
      <c r="C64" s="2" t="s">
        <v>79</v>
      </c>
      <c r="D64" s="2"/>
      <c r="E64" s="2"/>
      <c r="F64" s="2"/>
      <c r="G64" s="5"/>
      <c r="H64" s="21">
        <v>200000</v>
      </c>
    </row>
    <row r="65" spans="1:8" x14ac:dyDescent="0.25">
      <c r="A65" s="34" t="s">
        <v>80</v>
      </c>
      <c r="B65" s="35"/>
      <c r="C65" s="35" t="s">
        <v>81</v>
      </c>
      <c r="D65" s="35"/>
      <c r="E65" s="35"/>
      <c r="F65" s="35"/>
      <c r="G65" s="35"/>
      <c r="H65" s="14">
        <v>500</v>
      </c>
    </row>
    <row r="66" spans="1:8" x14ac:dyDescent="0.25">
      <c r="A66" s="43" t="s">
        <v>82</v>
      </c>
      <c r="B66" s="43"/>
      <c r="C66" s="43"/>
      <c r="D66" s="43"/>
      <c r="E66" s="43"/>
      <c r="F66" s="43"/>
      <c r="G66" s="44"/>
      <c r="H66" s="45">
        <v>150000</v>
      </c>
    </row>
    <row r="67" spans="1:8" x14ac:dyDescent="0.25">
      <c r="A67" s="2" t="s">
        <v>83</v>
      </c>
      <c r="B67" s="2"/>
      <c r="C67" s="2" t="s">
        <v>84</v>
      </c>
      <c r="D67" s="2"/>
      <c r="E67" s="2"/>
      <c r="F67" s="2"/>
      <c r="G67" s="5"/>
      <c r="H67" s="14">
        <v>10000</v>
      </c>
    </row>
    <row r="68" spans="1:8" x14ac:dyDescent="0.25">
      <c r="A68" s="2" t="s">
        <v>85</v>
      </c>
      <c r="B68" s="2"/>
      <c r="C68" s="2" t="s">
        <v>86</v>
      </c>
      <c r="D68" s="2"/>
      <c r="E68" s="2"/>
      <c r="F68" s="2" t="s">
        <v>87</v>
      </c>
      <c r="G68" s="5"/>
      <c r="H68" s="14">
        <v>1500</v>
      </c>
    </row>
    <row r="69" spans="1:8" x14ac:dyDescent="0.25">
      <c r="A69" s="34" t="s">
        <v>88</v>
      </c>
      <c r="B69" s="34"/>
      <c r="C69" s="34"/>
      <c r="D69" s="34"/>
      <c r="E69" s="34"/>
      <c r="F69" s="34"/>
      <c r="G69" s="34"/>
      <c r="H69" s="8">
        <v>8000</v>
      </c>
    </row>
    <row r="70" spans="1:8" x14ac:dyDescent="0.25">
      <c r="A70" s="46" t="s">
        <v>89</v>
      </c>
      <c r="B70" s="46"/>
      <c r="C70" s="68" t="s">
        <v>90</v>
      </c>
      <c r="D70" s="69"/>
      <c r="E70" s="69"/>
      <c r="F70" s="69"/>
      <c r="G70" s="70"/>
      <c r="H70" s="47">
        <v>40000</v>
      </c>
    </row>
    <row r="71" spans="1:8" x14ac:dyDescent="0.25">
      <c r="A71" s="46" t="s">
        <v>91</v>
      </c>
      <c r="B71" s="46"/>
      <c r="C71" s="46"/>
      <c r="D71" s="46"/>
      <c r="E71" s="46"/>
      <c r="F71" s="46"/>
      <c r="G71" s="48"/>
      <c r="H71" s="47">
        <v>10000</v>
      </c>
    </row>
    <row r="72" spans="1:8" x14ac:dyDescent="0.25">
      <c r="A72" s="46" t="s">
        <v>92</v>
      </c>
      <c r="B72" s="46"/>
      <c r="C72" s="46" t="s">
        <v>93</v>
      </c>
      <c r="D72" s="46"/>
      <c r="E72" s="46"/>
      <c r="F72" s="46"/>
      <c r="G72" s="48"/>
      <c r="H72" s="47">
        <v>30000</v>
      </c>
    </row>
    <row r="73" spans="1:8" x14ac:dyDescent="0.25">
      <c r="A73" s="46" t="s">
        <v>94</v>
      </c>
      <c r="B73" s="46"/>
      <c r="C73" s="46"/>
      <c r="D73" s="46" t="s">
        <v>95</v>
      </c>
      <c r="E73" s="46"/>
      <c r="F73" s="46"/>
      <c r="G73" s="48"/>
      <c r="H73" s="47">
        <v>15000</v>
      </c>
    </row>
    <row r="74" spans="1:8" x14ac:dyDescent="0.25">
      <c r="A74" s="46" t="s">
        <v>96</v>
      </c>
      <c r="B74" s="46"/>
      <c r="C74" s="46"/>
      <c r="D74" s="46" t="s">
        <v>97</v>
      </c>
      <c r="E74" s="46"/>
      <c r="F74" s="46"/>
      <c r="G74" s="48"/>
      <c r="H74" s="47">
        <v>20000</v>
      </c>
    </row>
    <row r="75" spans="1:8" x14ac:dyDescent="0.25">
      <c r="A75" s="7" t="s">
        <v>98</v>
      </c>
      <c r="B75" s="7"/>
      <c r="C75" s="7"/>
      <c r="D75" s="7" t="s">
        <v>99</v>
      </c>
      <c r="E75" s="7"/>
      <c r="F75" s="7"/>
      <c r="G75" s="11"/>
      <c r="H75" s="8">
        <v>4500</v>
      </c>
    </row>
    <row r="76" spans="1:8" x14ac:dyDescent="0.25">
      <c r="A76" s="17"/>
      <c r="B76" s="17"/>
      <c r="C76" s="17"/>
      <c r="D76" s="17"/>
      <c r="E76" s="17"/>
      <c r="F76" s="17"/>
      <c r="G76" s="17"/>
      <c r="H76" s="22"/>
    </row>
    <row r="77" spans="1:8" x14ac:dyDescent="0.25">
      <c r="A77" s="34"/>
      <c r="B77" s="34"/>
      <c r="C77" s="34"/>
      <c r="D77" s="34"/>
      <c r="E77" s="34"/>
      <c r="F77" s="34"/>
      <c r="G77" s="34"/>
      <c r="H77" s="21"/>
    </row>
    <row r="78" spans="1:8" x14ac:dyDescent="0.25">
      <c r="A78" s="34"/>
      <c r="B78" s="34"/>
      <c r="C78" s="34"/>
      <c r="D78" s="34"/>
      <c r="E78" s="34"/>
      <c r="F78" s="34"/>
      <c r="G78" s="34"/>
      <c r="H78" s="21"/>
    </row>
    <row r="79" spans="1:8" x14ac:dyDescent="0.25">
      <c r="A79" s="49" t="s">
        <v>100</v>
      </c>
      <c r="B79" s="7"/>
      <c r="C79" s="7"/>
      <c r="D79" s="7"/>
      <c r="E79" s="7"/>
      <c r="F79" s="7" t="s">
        <v>101</v>
      </c>
      <c r="G79" s="7"/>
      <c r="H79" s="8">
        <v>25000</v>
      </c>
    </row>
    <row r="80" spans="1:8" x14ac:dyDescent="0.25">
      <c r="A80" s="50" t="s">
        <v>102</v>
      </c>
      <c r="B80" s="34"/>
      <c r="C80" s="34"/>
      <c r="D80" s="34"/>
      <c r="E80" s="34"/>
      <c r="F80" s="34"/>
      <c r="G80" s="34"/>
      <c r="H80" s="21">
        <v>10000</v>
      </c>
    </row>
    <row r="81" spans="1:15" x14ac:dyDescent="0.25">
      <c r="A81" s="51" t="s">
        <v>103</v>
      </c>
      <c r="B81" s="15"/>
      <c r="C81" s="15"/>
      <c r="D81" s="15"/>
      <c r="E81" s="15"/>
      <c r="F81" s="15"/>
      <c r="G81" s="15"/>
      <c r="H81" s="8">
        <f>H82+H83+H84+H85+H86+H87+H88</f>
        <v>3935</v>
      </c>
    </row>
    <row r="82" spans="1:15" x14ac:dyDescent="0.25">
      <c r="A82" s="49" t="s">
        <v>104</v>
      </c>
      <c r="B82" s="2" t="s">
        <v>105</v>
      </c>
      <c r="C82" s="2"/>
      <c r="D82" s="2"/>
      <c r="E82" s="2"/>
      <c r="F82" s="2"/>
      <c r="G82" s="5"/>
      <c r="H82" s="21">
        <v>1050</v>
      </c>
    </row>
    <row r="83" spans="1:15" x14ac:dyDescent="0.25">
      <c r="A83" s="50" t="s">
        <v>106</v>
      </c>
      <c r="B83" s="35" t="s">
        <v>107</v>
      </c>
      <c r="C83" s="35"/>
      <c r="D83" s="35"/>
      <c r="E83" s="35"/>
      <c r="F83" s="35"/>
      <c r="G83" s="35"/>
      <c r="H83" s="21">
        <v>1125</v>
      </c>
    </row>
    <row r="84" spans="1:15" x14ac:dyDescent="0.25">
      <c r="A84" s="49" t="s">
        <v>108</v>
      </c>
      <c r="B84" s="2" t="s">
        <v>109</v>
      </c>
      <c r="C84" s="2"/>
      <c r="D84" s="2"/>
      <c r="E84" s="2"/>
      <c r="F84" s="2"/>
      <c r="G84" s="5"/>
      <c r="H84" s="21">
        <v>600</v>
      </c>
    </row>
    <row r="85" spans="1:15" x14ac:dyDescent="0.25">
      <c r="A85" s="50" t="s">
        <v>110</v>
      </c>
      <c r="B85" s="35" t="s">
        <v>111</v>
      </c>
      <c r="C85" s="35"/>
      <c r="D85" s="35"/>
      <c r="E85" s="35"/>
      <c r="F85" s="35"/>
      <c r="G85" s="35"/>
      <c r="H85" s="14">
        <v>400</v>
      </c>
    </row>
    <row r="86" spans="1:15" x14ac:dyDescent="0.25">
      <c r="A86" s="49" t="s">
        <v>112</v>
      </c>
      <c r="B86" s="2" t="s">
        <v>113</v>
      </c>
      <c r="C86" s="2"/>
      <c r="D86" s="2"/>
      <c r="E86" s="2"/>
      <c r="F86" s="2"/>
      <c r="G86" s="5"/>
      <c r="H86" s="14">
        <v>500</v>
      </c>
    </row>
    <row r="87" spans="1:15" x14ac:dyDescent="0.25">
      <c r="A87" s="52" t="s">
        <v>114</v>
      </c>
      <c r="B87" s="42" t="s">
        <v>115</v>
      </c>
      <c r="C87" s="42"/>
      <c r="D87" s="42"/>
      <c r="E87" s="42"/>
      <c r="F87" s="42"/>
      <c r="G87" s="42"/>
      <c r="H87" s="14">
        <v>50</v>
      </c>
    </row>
    <row r="88" spans="1:15" x14ac:dyDescent="0.25">
      <c r="A88" s="49" t="s">
        <v>116</v>
      </c>
      <c r="B88" s="2" t="s">
        <v>117</v>
      </c>
      <c r="C88" s="2"/>
      <c r="D88" s="2"/>
      <c r="E88" s="2"/>
      <c r="F88" s="2"/>
      <c r="G88" s="2"/>
      <c r="H88" s="8">
        <v>210</v>
      </c>
    </row>
    <row r="90" spans="1:15" x14ac:dyDescent="0.25">
      <c r="A90" s="53"/>
      <c r="B90" s="53" t="s">
        <v>118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</row>
    <row r="91" spans="1:15" x14ac:dyDescent="0.25">
      <c r="A91" s="53"/>
      <c r="B91" s="53"/>
      <c r="C91" s="53"/>
      <c r="D91" s="53"/>
      <c r="E91" s="53" t="s">
        <v>119</v>
      </c>
      <c r="F91" s="53"/>
      <c r="G91" s="53"/>
      <c r="H91" s="53"/>
      <c r="I91" s="53"/>
      <c r="J91" s="53"/>
      <c r="K91" s="53"/>
      <c r="L91" s="53"/>
      <c r="M91" s="53"/>
      <c r="N91" s="53"/>
    </row>
    <row r="92" spans="1:15" x14ac:dyDescent="0.25">
      <c r="A92" s="54" t="s">
        <v>59</v>
      </c>
      <c r="B92" s="55"/>
      <c r="C92" s="56"/>
      <c r="D92" s="55"/>
      <c r="E92" s="54" t="s">
        <v>61</v>
      </c>
      <c r="F92" s="55"/>
      <c r="G92" s="56"/>
      <c r="H92" s="55"/>
      <c r="I92" s="54" t="s">
        <v>63</v>
      </c>
      <c r="J92" s="55"/>
      <c r="K92" s="56"/>
      <c r="L92" s="55"/>
      <c r="M92" s="57" t="s">
        <v>120</v>
      </c>
      <c r="N92" s="57"/>
      <c r="O92" s="58"/>
    </row>
    <row r="93" spans="1:15" x14ac:dyDescent="0.25">
      <c r="A93" s="14" t="s">
        <v>121</v>
      </c>
      <c r="B93" s="14" t="s">
        <v>144</v>
      </c>
      <c r="C93" s="14">
        <v>23000</v>
      </c>
      <c r="D93" s="35"/>
      <c r="E93" s="14" t="s">
        <v>121</v>
      </c>
      <c r="F93" s="14" t="s">
        <v>142</v>
      </c>
      <c r="G93" s="14">
        <v>17250</v>
      </c>
      <c r="H93" s="35"/>
      <c r="I93" s="14" t="s">
        <v>121</v>
      </c>
      <c r="J93" s="14" t="s">
        <v>143</v>
      </c>
      <c r="K93" s="14">
        <v>8050</v>
      </c>
      <c r="L93" s="35"/>
      <c r="M93" s="14" t="s">
        <v>122</v>
      </c>
      <c r="N93" s="14"/>
      <c r="O93" s="14">
        <v>40000</v>
      </c>
    </row>
    <row r="94" spans="1:15" x14ac:dyDescent="0.25">
      <c r="A94" s="14" t="s">
        <v>123</v>
      </c>
      <c r="B94" s="14"/>
      <c r="C94" s="14">
        <f>C93*13%</f>
        <v>2990</v>
      </c>
      <c r="D94" s="35"/>
      <c r="E94" s="14" t="s">
        <v>123</v>
      </c>
      <c r="F94" s="14"/>
      <c r="G94" s="14">
        <f>G93*13%</f>
        <v>2242.5</v>
      </c>
      <c r="H94" s="35"/>
      <c r="I94" s="14" t="s">
        <v>123</v>
      </c>
      <c r="J94" s="14"/>
      <c r="K94" s="14">
        <f>K93*13%</f>
        <v>1046.5</v>
      </c>
      <c r="L94" s="35"/>
      <c r="M94" s="14" t="s">
        <v>123</v>
      </c>
      <c r="N94" s="14"/>
      <c r="O94" s="14">
        <f>O93*13%</f>
        <v>5200</v>
      </c>
    </row>
    <row r="95" spans="1:15" x14ac:dyDescent="0.25">
      <c r="A95" s="6" t="s">
        <v>124</v>
      </c>
      <c r="B95" s="6"/>
      <c r="C95" s="6">
        <f>C93-C94</f>
        <v>20010</v>
      </c>
      <c r="D95" s="35"/>
      <c r="E95" s="6" t="s">
        <v>124</v>
      </c>
      <c r="F95" s="6"/>
      <c r="G95" s="6">
        <f>G93-G94</f>
        <v>15007.5</v>
      </c>
      <c r="H95" s="35"/>
      <c r="I95" s="6" t="s">
        <v>124</v>
      </c>
      <c r="J95" s="6"/>
      <c r="K95" s="6">
        <f>K93-K94</f>
        <v>7003.5</v>
      </c>
      <c r="L95" s="35"/>
      <c r="M95" s="6" t="s">
        <v>124</v>
      </c>
      <c r="N95" s="6"/>
      <c r="O95" s="6">
        <f>O93-O94</f>
        <v>34800</v>
      </c>
    </row>
    <row r="96" spans="1:15" x14ac:dyDescent="0.25">
      <c r="A96" s="14" t="s">
        <v>125</v>
      </c>
      <c r="B96" s="14"/>
      <c r="C96" s="14"/>
      <c r="D96" s="35"/>
      <c r="E96" s="14" t="s">
        <v>125</v>
      </c>
      <c r="F96" s="14"/>
      <c r="G96" s="14"/>
      <c r="H96" s="35"/>
      <c r="I96" s="14" t="s">
        <v>125</v>
      </c>
      <c r="J96" s="14"/>
      <c r="K96" s="14"/>
      <c r="L96" s="35"/>
      <c r="M96" s="14" t="s">
        <v>125</v>
      </c>
      <c r="N96" s="14"/>
      <c r="O96" s="14"/>
    </row>
    <row r="97" spans="1:15" x14ac:dyDescent="0.25">
      <c r="A97" s="14" t="s">
        <v>126</v>
      </c>
      <c r="B97" s="59">
        <v>3.1E-2</v>
      </c>
      <c r="C97" s="14">
        <f>C93*B97</f>
        <v>713</v>
      </c>
      <c r="D97" s="35"/>
      <c r="E97" s="14" t="s">
        <v>126</v>
      </c>
      <c r="F97" s="59">
        <v>3.1E-2</v>
      </c>
      <c r="G97" s="14">
        <f>G93*F97</f>
        <v>534.75</v>
      </c>
      <c r="H97" s="35"/>
      <c r="I97" s="14" t="s">
        <v>126</v>
      </c>
      <c r="J97" s="59">
        <v>3.1E-2</v>
      </c>
      <c r="K97" s="14">
        <f>K93*J97</f>
        <v>249.55</v>
      </c>
      <c r="L97" s="35"/>
      <c r="M97" s="14" t="s">
        <v>126</v>
      </c>
      <c r="N97" s="59">
        <v>3.1E-2</v>
      </c>
      <c r="O97" s="14"/>
    </row>
    <row r="98" spans="1:15" x14ac:dyDescent="0.25">
      <c r="A98" s="14" t="s">
        <v>127</v>
      </c>
      <c r="B98" s="59">
        <v>5.0999999999999997E-2</v>
      </c>
      <c r="C98" s="14">
        <f>C93*B98</f>
        <v>1173</v>
      </c>
      <c r="D98" s="35"/>
      <c r="E98" s="14" t="s">
        <v>127</v>
      </c>
      <c r="F98" s="59">
        <v>5.0999999999999997E-2</v>
      </c>
      <c r="G98" s="14">
        <f>G93*F98</f>
        <v>879.75</v>
      </c>
      <c r="H98" s="35"/>
      <c r="I98" s="14" t="s">
        <v>127</v>
      </c>
      <c r="J98" s="59">
        <v>5.0999999999999997E-2</v>
      </c>
      <c r="K98" s="14">
        <f>K93*J98</f>
        <v>410.54999999999995</v>
      </c>
      <c r="L98" s="35"/>
      <c r="M98" s="14" t="s">
        <v>127</v>
      </c>
      <c r="N98" s="59">
        <v>5.0999999999999997E-2</v>
      </c>
      <c r="O98" s="14"/>
    </row>
    <row r="99" spans="1:15" x14ac:dyDescent="0.25">
      <c r="A99" s="14" t="s">
        <v>128</v>
      </c>
      <c r="B99" s="60">
        <v>0.22</v>
      </c>
      <c r="C99" s="14">
        <f>C93*B99</f>
        <v>5060</v>
      </c>
      <c r="D99" s="35"/>
      <c r="E99" s="14" t="s">
        <v>128</v>
      </c>
      <c r="F99" s="60">
        <v>0.22</v>
      </c>
      <c r="G99" s="14">
        <f>G93*F99</f>
        <v>3795</v>
      </c>
      <c r="H99" s="35"/>
      <c r="I99" s="14" t="s">
        <v>128</v>
      </c>
      <c r="J99" s="60">
        <v>0.22</v>
      </c>
      <c r="K99" s="14">
        <f>K93*J99</f>
        <v>1771</v>
      </c>
      <c r="L99" s="35"/>
      <c r="M99" s="14" t="s">
        <v>128</v>
      </c>
      <c r="N99" s="60">
        <v>0.22</v>
      </c>
      <c r="O99" s="14"/>
    </row>
    <row r="100" spans="1:15" x14ac:dyDescent="0.25">
      <c r="A100" s="14" t="s">
        <v>129</v>
      </c>
      <c r="B100" s="14"/>
      <c r="C100" s="14">
        <f>C97+C98+C99</f>
        <v>6946</v>
      </c>
      <c r="D100" s="35"/>
      <c r="E100" s="14" t="s">
        <v>129</v>
      </c>
      <c r="F100" s="14"/>
      <c r="G100" s="14">
        <f>G97+G98+G99</f>
        <v>5209.5</v>
      </c>
      <c r="H100" s="35"/>
      <c r="I100" s="14" t="s">
        <v>129</v>
      </c>
      <c r="J100" s="14"/>
      <c r="K100" s="14">
        <f>K97+K98+K99</f>
        <v>2431.1</v>
      </c>
      <c r="L100" s="35"/>
      <c r="M100" s="14" t="s">
        <v>129</v>
      </c>
      <c r="N100" s="14"/>
      <c r="O100" s="14">
        <f>O97+O98+O99</f>
        <v>0</v>
      </c>
    </row>
    <row r="101" spans="1:15" x14ac:dyDescent="0.25">
      <c r="A101" s="14" t="s">
        <v>130</v>
      </c>
      <c r="B101" s="14"/>
      <c r="C101" s="14">
        <f>C93+C100</f>
        <v>29946</v>
      </c>
      <c r="D101" s="35"/>
      <c r="E101" s="14" t="s">
        <v>130</v>
      </c>
      <c r="F101" s="14"/>
      <c r="G101" s="14">
        <f>G93+G100</f>
        <v>22459.5</v>
      </c>
      <c r="H101" s="35"/>
      <c r="I101" s="14" t="s">
        <v>130</v>
      </c>
      <c r="J101" s="14"/>
      <c r="K101" s="14">
        <f>K93+K100</f>
        <v>10481.1</v>
      </c>
      <c r="L101" s="35"/>
      <c r="M101" s="14" t="s">
        <v>130</v>
      </c>
      <c r="N101" s="14"/>
      <c r="O101" s="14">
        <f>O93+O100</f>
        <v>40000</v>
      </c>
    </row>
    <row r="102" spans="1:15" x14ac:dyDescent="0.25">
      <c r="A102" s="14"/>
      <c r="B102" s="14"/>
      <c r="C102" s="61">
        <f>C95-C100</f>
        <v>13064</v>
      </c>
      <c r="D102" s="62"/>
      <c r="E102" s="61"/>
      <c r="F102" s="61"/>
      <c r="G102" s="61">
        <f>G95-G100</f>
        <v>9798</v>
      </c>
      <c r="H102" s="62"/>
      <c r="I102" s="61"/>
      <c r="J102" s="61"/>
      <c r="K102" s="61">
        <f>K95-K100</f>
        <v>4572.3999999999996</v>
      </c>
      <c r="L102" s="62"/>
      <c r="M102" s="61"/>
      <c r="N102" s="61"/>
      <c r="O102" s="61">
        <f>O95-O100</f>
        <v>34800</v>
      </c>
    </row>
    <row r="103" spans="1:15" x14ac:dyDescent="0.25">
      <c r="A103" s="14" t="s">
        <v>121</v>
      </c>
      <c r="B103" s="14"/>
      <c r="C103" s="14">
        <f>C93*12</f>
        <v>276000</v>
      </c>
      <c r="D103" s="35"/>
      <c r="E103" s="14" t="s">
        <v>121</v>
      </c>
      <c r="F103" s="14"/>
      <c r="G103" s="14">
        <f>G93*12</f>
        <v>207000</v>
      </c>
      <c r="H103" s="35"/>
      <c r="I103" s="14" t="s">
        <v>121</v>
      </c>
      <c r="J103" s="14"/>
      <c r="K103" s="14">
        <f>K93*7</f>
        <v>56350</v>
      </c>
      <c r="L103" s="35"/>
      <c r="M103" s="14" t="s">
        <v>131</v>
      </c>
      <c r="N103" s="14"/>
      <c r="O103" s="14">
        <f>O93*1</f>
        <v>40000</v>
      </c>
    </row>
    <row r="104" spans="1:15" x14ac:dyDescent="0.25">
      <c r="A104" s="14" t="s">
        <v>36</v>
      </c>
      <c r="B104" s="14"/>
      <c r="C104" s="14">
        <f>C100*12</f>
        <v>83352</v>
      </c>
      <c r="D104" s="35"/>
      <c r="E104" s="14" t="s">
        <v>36</v>
      </c>
      <c r="F104" s="14"/>
      <c r="G104" s="14">
        <f>G100*12</f>
        <v>62514</v>
      </c>
      <c r="H104" s="35"/>
      <c r="I104" s="14" t="s">
        <v>36</v>
      </c>
      <c r="J104" s="14"/>
      <c r="K104" s="14">
        <f>K100*7</f>
        <v>17017.7</v>
      </c>
      <c r="L104" s="35"/>
      <c r="M104" s="14" t="s">
        <v>36</v>
      </c>
      <c r="N104" s="14"/>
      <c r="O104" s="14"/>
    </row>
    <row r="105" spans="1:15" x14ac:dyDescent="0.25">
      <c r="A105" s="14" t="s">
        <v>132</v>
      </c>
      <c r="B105" s="14"/>
      <c r="C105" s="14">
        <f>C101*12</f>
        <v>359352</v>
      </c>
      <c r="D105" s="35"/>
      <c r="E105" s="14" t="s">
        <v>133</v>
      </c>
      <c r="F105" s="14"/>
      <c r="G105" s="14">
        <f>G101*12</f>
        <v>269514</v>
      </c>
      <c r="H105" s="35"/>
      <c r="I105" s="14" t="s">
        <v>134</v>
      </c>
      <c r="J105" s="14"/>
      <c r="K105" s="14">
        <f>K101*7</f>
        <v>73367.7</v>
      </c>
      <c r="L105" s="35"/>
      <c r="M105" s="14" t="s">
        <v>135</v>
      </c>
      <c r="N105" s="14"/>
      <c r="O105" s="14">
        <f>O101*1</f>
        <v>40000</v>
      </c>
    </row>
    <row r="106" spans="1:15" x14ac:dyDescent="0.25">
      <c r="A106" s="6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1:15" x14ac:dyDescent="0.25">
      <c r="A107" s="54" t="s">
        <v>136</v>
      </c>
      <c r="B107" s="55"/>
      <c r="C107" s="56"/>
      <c r="D107" s="35"/>
      <c r="E107" s="54" t="s">
        <v>66</v>
      </c>
      <c r="F107" s="55"/>
      <c r="G107" s="56"/>
      <c r="H107" s="35"/>
      <c r="I107" s="64" t="s">
        <v>137</v>
      </c>
      <c r="J107" s="2"/>
      <c r="K107" s="5"/>
      <c r="L107" s="35"/>
      <c r="M107" s="64" t="s">
        <v>138</v>
      </c>
      <c r="N107" s="2"/>
      <c r="O107" s="5"/>
    </row>
    <row r="108" spans="1:15" x14ac:dyDescent="0.25">
      <c r="A108" s="14" t="s">
        <v>121</v>
      </c>
      <c r="B108" s="14" t="s">
        <v>142</v>
      </c>
      <c r="C108" s="14">
        <v>9200</v>
      </c>
      <c r="D108" s="35"/>
      <c r="E108" s="14" t="s">
        <v>121</v>
      </c>
      <c r="F108" s="14" t="s">
        <v>142</v>
      </c>
      <c r="G108" s="14">
        <v>9200</v>
      </c>
      <c r="H108" s="35"/>
      <c r="I108" s="14" t="s">
        <v>121</v>
      </c>
      <c r="J108" s="14" t="s">
        <v>142</v>
      </c>
      <c r="K108" s="14">
        <v>8050</v>
      </c>
      <c r="L108" s="35"/>
      <c r="M108" s="14" t="s">
        <v>121</v>
      </c>
      <c r="N108" s="14" t="s">
        <v>142</v>
      </c>
      <c r="O108" s="14">
        <v>17250</v>
      </c>
    </row>
    <row r="109" spans="1:15" x14ac:dyDescent="0.25">
      <c r="A109" s="14" t="s">
        <v>123</v>
      </c>
      <c r="B109" s="14"/>
      <c r="C109" s="14">
        <f>C108*13%</f>
        <v>1196</v>
      </c>
      <c r="D109" s="35"/>
      <c r="E109" s="14" t="s">
        <v>123</v>
      </c>
      <c r="F109" s="14"/>
      <c r="G109" s="14">
        <f>G108*13%</f>
        <v>1196</v>
      </c>
      <c r="H109" s="35"/>
      <c r="I109" s="14" t="s">
        <v>123</v>
      </c>
      <c r="J109" s="14"/>
      <c r="K109" s="14">
        <f>K108*13%</f>
        <v>1046.5</v>
      </c>
      <c r="L109" s="35"/>
      <c r="M109" s="14" t="s">
        <v>123</v>
      </c>
      <c r="N109" s="14"/>
      <c r="O109" s="14">
        <f>O108*13%</f>
        <v>2242.5</v>
      </c>
    </row>
    <row r="110" spans="1:15" x14ac:dyDescent="0.25">
      <c r="A110" s="6" t="s">
        <v>124</v>
      </c>
      <c r="B110" s="6"/>
      <c r="C110" s="6">
        <f>C108-C109</f>
        <v>8004</v>
      </c>
      <c r="D110" s="35"/>
      <c r="E110" s="6" t="s">
        <v>124</v>
      </c>
      <c r="F110" s="6"/>
      <c r="G110" s="6">
        <f>G108-G109</f>
        <v>8004</v>
      </c>
      <c r="H110" s="35"/>
      <c r="I110" s="6" t="s">
        <v>124</v>
      </c>
      <c r="J110" s="6"/>
      <c r="K110" s="6">
        <f>K108-K109</f>
        <v>7003.5</v>
      </c>
      <c r="L110" s="35"/>
      <c r="M110" s="6" t="s">
        <v>124</v>
      </c>
      <c r="N110" s="6"/>
      <c r="O110" s="6">
        <f>O108-O109</f>
        <v>15007.5</v>
      </c>
    </row>
    <row r="111" spans="1:15" x14ac:dyDescent="0.25">
      <c r="A111" s="14" t="s">
        <v>125</v>
      </c>
      <c r="B111" s="14"/>
      <c r="C111" s="14"/>
      <c r="D111" s="35"/>
      <c r="E111" s="14" t="s">
        <v>125</v>
      </c>
      <c r="F111" s="14"/>
      <c r="G111" s="14"/>
      <c r="H111" s="35"/>
      <c r="I111" s="14" t="s">
        <v>125</v>
      </c>
      <c r="J111" s="14"/>
      <c r="K111" s="14"/>
      <c r="L111" s="35"/>
      <c r="M111" s="14" t="s">
        <v>125</v>
      </c>
      <c r="N111" s="14"/>
      <c r="O111" s="14"/>
    </row>
    <row r="112" spans="1:15" x14ac:dyDescent="0.25">
      <c r="A112" s="14" t="s">
        <v>126</v>
      </c>
      <c r="B112" s="59">
        <v>3.1E-2</v>
      </c>
      <c r="C112" s="14">
        <f>C108*B112</f>
        <v>285.2</v>
      </c>
      <c r="D112" s="35"/>
      <c r="E112" s="14" t="s">
        <v>126</v>
      </c>
      <c r="F112" s="59">
        <v>3.1E-2</v>
      </c>
      <c r="G112" s="14">
        <f>G108*F112</f>
        <v>285.2</v>
      </c>
      <c r="H112" s="35"/>
      <c r="I112" s="14" t="s">
        <v>126</v>
      </c>
      <c r="J112" s="59">
        <v>3.1E-2</v>
      </c>
      <c r="K112" s="14">
        <f>K108*J112</f>
        <v>249.55</v>
      </c>
      <c r="L112" s="35"/>
      <c r="M112" s="14" t="s">
        <v>126</v>
      </c>
      <c r="N112" s="59">
        <v>3.1E-2</v>
      </c>
      <c r="O112" s="14">
        <f>O108*N112</f>
        <v>534.75</v>
      </c>
    </row>
    <row r="113" spans="1:15" x14ac:dyDescent="0.25">
      <c r="A113" s="14" t="s">
        <v>127</v>
      </c>
      <c r="B113" s="59">
        <v>5.0999999999999997E-2</v>
      </c>
      <c r="C113" s="14">
        <f>C108*B113</f>
        <v>469.2</v>
      </c>
      <c r="D113" s="35"/>
      <c r="E113" s="14" t="s">
        <v>127</v>
      </c>
      <c r="F113" s="59">
        <v>5.0999999999999997E-2</v>
      </c>
      <c r="G113" s="14">
        <f>G108*F113</f>
        <v>469.2</v>
      </c>
      <c r="H113" s="35"/>
      <c r="I113" s="14" t="s">
        <v>127</v>
      </c>
      <c r="J113" s="59">
        <v>5.0999999999999997E-2</v>
      </c>
      <c r="K113" s="14">
        <f>K108*J113</f>
        <v>410.54999999999995</v>
      </c>
      <c r="L113" s="35"/>
      <c r="M113" s="14" t="s">
        <v>127</v>
      </c>
      <c r="N113" s="59">
        <v>5.0999999999999997E-2</v>
      </c>
      <c r="O113" s="14">
        <f>O108*N113</f>
        <v>879.75</v>
      </c>
    </row>
    <row r="114" spans="1:15" x14ac:dyDescent="0.25">
      <c r="A114" s="14" t="s">
        <v>128</v>
      </c>
      <c r="B114" s="60">
        <v>0.22</v>
      </c>
      <c r="C114" s="14">
        <f>C108*B114</f>
        <v>2024</v>
      </c>
      <c r="D114" s="35"/>
      <c r="E114" s="14" t="s">
        <v>128</v>
      </c>
      <c r="F114" s="60">
        <v>0.22</v>
      </c>
      <c r="G114" s="14">
        <f>G108*F114</f>
        <v>2024</v>
      </c>
      <c r="H114" s="35"/>
      <c r="I114" s="14" t="s">
        <v>128</v>
      </c>
      <c r="J114" s="60">
        <v>0.22</v>
      </c>
      <c r="K114" s="14">
        <f>K108*J114</f>
        <v>1771</v>
      </c>
      <c r="L114" s="35"/>
      <c r="M114" s="14" t="s">
        <v>128</v>
      </c>
      <c r="N114" s="60">
        <v>0.22</v>
      </c>
      <c r="O114" s="14">
        <f>O108*N114</f>
        <v>3795</v>
      </c>
    </row>
    <row r="115" spans="1:15" x14ac:dyDescent="0.25">
      <c r="A115" s="14" t="s">
        <v>129</v>
      </c>
      <c r="B115" s="14"/>
      <c r="C115" s="14">
        <f>C112+C113+C114</f>
        <v>2778.4</v>
      </c>
      <c r="D115" s="35"/>
      <c r="E115" s="14" t="s">
        <v>129</v>
      </c>
      <c r="F115" s="14"/>
      <c r="G115" s="14">
        <f>G112+G113+G114</f>
        <v>2778.4</v>
      </c>
      <c r="H115" s="35"/>
      <c r="I115" s="14" t="s">
        <v>129</v>
      </c>
      <c r="J115" s="14"/>
      <c r="K115" s="14">
        <f>K112+K113+K114</f>
        <v>2431.1</v>
      </c>
      <c r="L115" s="35"/>
      <c r="M115" s="14" t="s">
        <v>129</v>
      </c>
      <c r="N115" s="14"/>
      <c r="O115" s="14">
        <f>O112+O113+O114</f>
        <v>5209.5</v>
      </c>
    </row>
    <row r="116" spans="1:15" x14ac:dyDescent="0.25">
      <c r="A116" s="14" t="s">
        <v>130</v>
      </c>
      <c r="B116" s="14"/>
      <c r="C116" s="14">
        <f>C108+C115</f>
        <v>11978.4</v>
      </c>
      <c r="D116" s="35"/>
      <c r="E116" s="14" t="s">
        <v>130</v>
      </c>
      <c r="F116" s="14"/>
      <c r="G116" s="14">
        <f>G108+G115</f>
        <v>11978.4</v>
      </c>
      <c r="H116" s="35"/>
      <c r="I116" s="14" t="s">
        <v>130</v>
      </c>
      <c r="J116" s="14"/>
      <c r="K116" s="14">
        <f>K108+K115</f>
        <v>10481.1</v>
      </c>
      <c r="L116" s="35"/>
      <c r="M116" s="14" t="s">
        <v>130</v>
      </c>
      <c r="N116" s="14"/>
      <c r="O116" s="14">
        <f>O108+O115</f>
        <v>22459.5</v>
      </c>
    </row>
    <row r="117" spans="1:15" x14ac:dyDescent="0.25">
      <c r="A117" s="14"/>
      <c r="B117" s="14"/>
      <c r="C117" s="61">
        <f>C110-C115</f>
        <v>5225.6000000000004</v>
      </c>
      <c r="D117" s="62"/>
      <c r="E117" s="61"/>
      <c r="F117" s="61"/>
      <c r="G117" s="61">
        <f>G110-G115</f>
        <v>5225.6000000000004</v>
      </c>
      <c r="H117" s="62"/>
      <c r="I117" s="61"/>
      <c r="J117" s="61"/>
      <c r="K117" s="61">
        <f>K110-K115</f>
        <v>4572.3999999999996</v>
      </c>
      <c r="L117" s="62"/>
      <c r="M117" s="61"/>
      <c r="N117" s="61"/>
      <c r="O117" s="61">
        <f>O110-O115</f>
        <v>9798</v>
      </c>
    </row>
    <row r="118" spans="1:15" x14ac:dyDescent="0.25">
      <c r="A118" s="14" t="s">
        <v>121</v>
      </c>
      <c r="B118" s="14"/>
      <c r="C118" s="14">
        <f>C108*5</f>
        <v>46000</v>
      </c>
      <c r="D118" s="35"/>
      <c r="E118" s="14" t="s">
        <v>121</v>
      </c>
      <c r="F118" s="14"/>
      <c r="G118" s="14">
        <f>G108*7</f>
        <v>64400</v>
      </c>
      <c r="H118" s="35"/>
      <c r="I118" s="14" t="s">
        <v>121</v>
      </c>
      <c r="J118" s="14"/>
      <c r="K118" s="14">
        <f>K108*6</f>
        <v>48300</v>
      </c>
      <c r="L118" s="35"/>
      <c r="M118" s="14" t="s">
        <v>121</v>
      </c>
      <c r="N118" s="14"/>
      <c r="O118" s="14">
        <f>O108*5</f>
        <v>86250</v>
      </c>
    </row>
    <row r="119" spans="1:15" x14ac:dyDescent="0.25">
      <c r="A119" s="14" t="s">
        <v>36</v>
      </c>
      <c r="B119" s="14"/>
      <c r="C119" s="14">
        <f>C115*5</f>
        <v>13892</v>
      </c>
      <c r="D119" s="35"/>
      <c r="E119" s="14" t="s">
        <v>36</v>
      </c>
      <c r="F119" s="14"/>
      <c r="G119" s="14">
        <f>G115*7</f>
        <v>19448.8</v>
      </c>
      <c r="H119" s="35"/>
      <c r="I119" s="14" t="s">
        <v>36</v>
      </c>
      <c r="J119" s="14"/>
      <c r="K119" s="14">
        <f>K115*6</f>
        <v>14586.599999999999</v>
      </c>
      <c r="L119" s="35"/>
      <c r="M119" s="14" t="s">
        <v>36</v>
      </c>
      <c r="N119" s="14"/>
      <c r="O119" s="14">
        <f>O115*5</f>
        <v>26047.5</v>
      </c>
    </row>
    <row r="120" spans="1:15" x14ac:dyDescent="0.25">
      <c r="A120" s="14" t="s">
        <v>139</v>
      </c>
      <c r="B120" s="14"/>
      <c r="C120" s="14">
        <f>C116*5</f>
        <v>59892</v>
      </c>
      <c r="D120" s="35"/>
      <c r="E120" s="14" t="s">
        <v>140</v>
      </c>
      <c r="F120" s="14"/>
      <c r="G120" s="14">
        <f>G116*8</f>
        <v>95827.199999999997</v>
      </c>
      <c r="H120" s="35"/>
      <c r="I120" s="14" t="s">
        <v>141</v>
      </c>
      <c r="J120" s="14"/>
      <c r="K120" s="14">
        <f>K116*6</f>
        <v>62886.600000000006</v>
      </c>
      <c r="L120" s="35"/>
      <c r="M120" s="14" t="s">
        <v>139</v>
      </c>
      <c r="N120" s="14"/>
      <c r="O120" s="14">
        <f>O116*5</f>
        <v>112297.5</v>
      </c>
    </row>
    <row r="121" spans="1:15" x14ac:dyDescent="0.25">
      <c r="A121" s="6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 x14ac:dyDescent="0.25">
      <c r="A122" s="63"/>
      <c r="B122" s="65"/>
      <c r="C122" s="35"/>
      <c r="D122" s="35"/>
      <c r="E122" s="35"/>
      <c r="F122" s="35"/>
      <c r="G122" s="35"/>
      <c r="H122" s="35"/>
      <c r="I122" s="66"/>
      <c r="J122" s="35"/>
      <c r="K122" s="35"/>
      <c r="L122" s="35"/>
      <c r="M122" s="35"/>
      <c r="N122" s="35"/>
      <c r="O122" s="66"/>
    </row>
    <row r="123" spans="1:15" x14ac:dyDescent="0.25">
      <c r="A123" s="6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</row>
    <row r="124" spans="1:15" x14ac:dyDescent="0.25">
      <c r="A124" s="67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</row>
  </sheetData>
  <mergeCells count="13">
    <mergeCell ref="C70:G70"/>
    <mergeCell ref="A6:B7"/>
    <mergeCell ref="F12:G12"/>
    <mergeCell ref="F19:G19"/>
    <mergeCell ref="F20:G20"/>
    <mergeCell ref="F28:G28"/>
    <mergeCell ref="E53:G53"/>
    <mergeCell ref="E54:G54"/>
    <mergeCell ref="E55:G55"/>
    <mergeCell ref="E57:G57"/>
    <mergeCell ref="E58:G58"/>
    <mergeCell ref="D60:G60"/>
    <mergeCell ref="A38:F3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2019-03-17T18:20:19Z</dcterms:modified>
</cp:coreProperties>
</file>